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roll Calculator" sheetId="1" state="visible" r:id="rId3"/>
    <sheet name="Tax_Tables" sheetId="2" state="hidden" r:id="rId4"/>
  </sheets>
  <definedNames>
    <definedName function="false" hidden="false" name="Additional_Medicare_Tax_Withheld" vbProcedure="false">'Payroll Calculator'!$I$24</definedName>
    <definedName function="false" hidden="false" name="Annualized_Adjusted_Wage_For_Withholding" vbProcedure="false">Tax_Tables!$B$23</definedName>
    <definedName function="false" hidden="false" name="Annual_Federal_Income_Tax" vbProcedure="false">'Payroll Calculator'!$D$40</definedName>
    <definedName function="false" hidden="false" name="Annual_Gross_Wages" vbProcedure="false">'Payroll Calculator'!$D$39</definedName>
    <definedName function="false" hidden="false" name="Annual_Net_Pay" vbProcedure="false">'Payroll Calculator'!$I$39</definedName>
    <definedName function="false" hidden="false" name="Annual_Total_Taxes" vbProcedure="false">'Payroll Calculator'!$I$40</definedName>
    <definedName function="false" hidden="false" name="Dental_And_Vision_Premium_Per_Period" vbProcedure="false">'Payroll Calculator'!$D$19</definedName>
    <definedName function="false" hidden="false" name="Effective_Tax_Rate_Percent" vbProcedure="false">'Payroll Calculator'!$I$36</definedName>
    <definedName function="false" hidden="false" name="Employer_Medicare_Tax" vbProcedure="false">'Payroll Calculator'!$I$43</definedName>
    <definedName function="false" hidden="false" name="Employer_Social_Security_Tax" vbProcedure="false">'Payroll Calculator'!$D$43</definedName>
    <definedName function="false" hidden="false" name="Federal_Filing_Status_Single_Married_Jointly_Head_of_Household" vbProcedure="false">'Payroll Calculator'!$D$9</definedName>
    <definedName function="false" hidden="false" name="Federal_Income_Taxable_Wages" vbProcedure="false">'Payroll Calculator'!$I$9</definedName>
    <definedName function="false" hidden="false" name="Federal_Income_Tax_Withheld" vbProcedure="false">'Payroll Calculator'!$I$17</definedName>
    <definedName function="false" hidden="false" name="Federal_Withholding_Tentative_Annual" vbProcedure="false">Tax_Tables!$B$24</definedName>
    <definedName function="false" hidden="false" name="FICA_Taxable_Wages" vbProcedure="false">'Payroll Calculator'!$I$10</definedName>
    <definedName function="false" hidden="false" name="FSA_Contribution_Per_Period" vbProcedure="false">'Payroll Calculator'!$D$21</definedName>
    <definedName function="false" hidden="false" name="Gross_Wages_Per_Pay_Period" vbProcedure="false">'Payroll Calculator'!$D$6</definedName>
    <definedName function="false" hidden="false" name="Health_Insurance_Premium_Per_Period" vbProcedure="false">'Payroll Calculator'!$D$18</definedName>
    <definedName function="false" hidden="false" name="HSA_Contribution_Per_Period" vbProcedure="false">'Payroll Calculator'!$D$20</definedName>
    <definedName function="false" hidden="false" name="Medicare_Tax_Withheld" vbProcedure="false">'Payroll Calculator'!$I$23</definedName>
    <definedName function="false" hidden="false" name="Net_Pay" vbProcedure="false">'Payroll Calculator'!$I$35</definedName>
    <definedName function="false" hidden="false" name="Other_Post_Tax_Deduction_Per_Period" vbProcedure="false">'Payroll Calculator'!$D$26</definedName>
    <definedName function="false" hidden="false" name="Other_Pre_Tax_Deduction_Per_Period" vbProcedure="false">'Payroll Calculator'!$D$22</definedName>
    <definedName function="false" hidden="false" name="Pay_Periods_Per_Year" vbProcedure="false">'Payroll Calculator'!$I$5</definedName>
    <definedName function="false" hidden="false" name="Pay_Period_Weekly_BiWeekly_SemiMonthly_Monthly" vbProcedure="false">'Payroll Calculator'!$D$5</definedName>
    <definedName function="false" hidden="false" name="Roth_401k_Contribution_Per_Period" vbProcedure="false">'Payroll Calculator'!$D$25</definedName>
    <definedName function="false" hidden="false" name="Social_Security_Taxable_Wages_This_Period" vbProcedure="false">'Payroll Calculator'!$I$21</definedName>
    <definedName function="false" hidden="false" name="Social_Security_Tax_Withheld" vbProcedure="false">'Payroll Calculator'!$I$22</definedName>
    <definedName function="false" hidden="false" name="Social_Security_Wage_Base_Remaining" vbProcedure="false">'Payroll Calculator'!$I$20</definedName>
    <definedName function="false" hidden="false" name="Standard_Deduction_Applied" vbProcedure="false">Tax_Tables!$B$22</definedName>
    <definedName function="false" hidden="false" name="State_Additional_Withholding_Per_Period" vbProcedure="false">'Payroll Calculator'!$D$30</definedName>
    <definedName function="false" hidden="false" name="State_Income_Tax_Rate_Percent" vbProcedure="false">'Payroll Calculator'!$D$29</definedName>
    <definedName function="false" hidden="false" name="State_Income_Tax_Withheld" vbProcedure="false">'Payroll Calculator'!$I$28</definedName>
    <definedName function="false" hidden="false" name="Total_Employer_Payroll_Tax_Cost" vbProcedure="false">'Payroll Calculator'!$D$44</definedName>
    <definedName function="false" hidden="false" name="Total_FICA_Taxes_Withheld" vbProcedure="false">'Payroll Calculator'!$I$25</definedName>
    <definedName function="false" hidden="false" name="Total_Post_Tax_Deductions" vbProcedure="false">'Payroll Calculator'!$I$33</definedName>
    <definedName function="false" hidden="false" name="Total_Pre_Tax_Deductions" vbProcedure="false">'Payroll Calculator'!$I$12</definedName>
    <definedName function="false" hidden="false" name="Total_Section_125_Deductions" vbProcedure="false">'Payroll Calculator'!$I$11</definedName>
    <definedName function="false" hidden="false" name="Total_Taxes_Withheld" vbProcedure="false">'Payroll Calculator'!$I$31</definedName>
    <definedName function="false" hidden="false" name="Traditional_401k_Contribution_Per_Period" vbProcedure="false">'Payroll Calculator'!$D$17</definedName>
    <definedName function="false" hidden="false" name="W4_Annual_Itemized_Deductions" vbProcedure="false">'Payroll Calculator'!$D$13</definedName>
    <definedName function="false" hidden="false" name="W4_Dependent_Tax_Credits_Annual_Amount" vbProcedure="false">'Payroll Calculator'!$D$11</definedName>
    <definedName function="false" hidden="false" name="W4_Extra_Withholding_Per_Period" vbProcedure="false">'Payroll Calculator'!$D$14</definedName>
    <definedName function="false" hidden="false" name="W4_Multiple_Jobs_Or_Spouse_Works_Yes_No" vbProcedure="false">'Payroll Calculator'!$D$10</definedName>
    <definedName function="false" hidden="false" name="W4_Other_Annual_Income_Not_From_Jobs" vbProcedure="false">'Payroll Calculator'!$D$12</definedName>
    <definedName function="false" hidden="false" name="YTD_Gross_Wages_Paid_This_Year" vbProcedure="false">'Payroll Calculator'!$D$33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<sst xmlns="http://schemas.openxmlformats.org/spreadsheetml/2006/main" count="122" uniqueCount="111">
  <si>
    <t xml:space="preserve">Gross-to-Net Payroll Calculator  ·  2026</t>
  </si>
  <si>
    <t xml:space="preserve">Federal withholding per IRS Pub. 15-T  ·  SS wage base $184,500  ·  Medicare 1.45%  ·  State tax uses flat rate entered below</t>
  </si>
  <si>
    <t xml:space="preserve">  PAY SETUP</t>
  </si>
  <si>
    <t xml:space="preserve">  CURRENT PAY PERIOD  —  RESULTS</t>
  </si>
  <si>
    <t xml:space="preserve">Pay Period Frequency</t>
  </si>
  <si>
    <t xml:space="preserve">BiWeekly</t>
  </si>
  <si>
    <t xml:space="preserve">Weekly · BiWeekly · SemiMonthly · Monthly</t>
  </si>
  <si>
    <t xml:space="preserve">Pay Periods Per Year</t>
  </si>
  <si>
    <t xml:space="preserve">periods / year</t>
  </si>
  <si>
    <t xml:space="preserve">Gross Wages Per Pay Period</t>
  </si>
  <si>
    <t xml:space="preserve">before any deductions</t>
  </si>
  <si>
    <t xml:space="preserve">  FEDERAL W-4 WITHHOLDING  (2020+ W-4)</t>
  </si>
  <si>
    <t xml:space="preserve">  TAXABLE WAGE BASES</t>
  </si>
  <si>
    <t xml:space="preserve">Filing Status  (W-4 Step 1c)</t>
  </si>
  <si>
    <t xml:space="preserve">Single</t>
  </si>
  <si>
    <t xml:space="preserve">Federal Income Taxable Wages</t>
  </si>
  <si>
    <t xml:space="preserve">gross − all pre-tax</t>
  </si>
  <si>
    <t xml:space="preserve">Multiple Jobs / Spouse Works  (W-4 Step 2)</t>
  </si>
  <si>
    <t xml:space="preserve">No</t>
  </si>
  <si>
    <t xml:space="preserve">Yes  ·  No</t>
  </si>
  <si>
    <t xml:space="preserve">FICA Taxable Wages</t>
  </si>
  <si>
    <t xml:space="preserve">gross − Sec. 125 only</t>
  </si>
  <si>
    <t xml:space="preserve">Dependent Tax Credits  (W-4 Step 3, annual)</t>
  </si>
  <si>
    <t xml:space="preserve">per year</t>
  </si>
  <si>
    <t xml:space="preserve">Total Section 125 Deductions</t>
  </si>
  <si>
    <t xml:space="preserve">reduces FICA + federal</t>
  </si>
  <si>
    <t xml:space="preserve">Other Annual Income, Not From Jobs  (Step 4a)</t>
  </si>
  <si>
    <t xml:space="preserve">Total Pre-Tax Deductions</t>
  </si>
  <si>
    <t xml:space="preserve">all pre-tax combined</t>
  </si>
  <si>
    <t xml:space="preserve">Annual Itemized Deductions  (W-4 Step 4b)</t>
  </si>
  <si>
    <t xml:space="preserve">per year; 0 if taking std. deduction</t>
  </si>
  <si>
    <t xml:space="preserve">Extra Withholding Per Period  (W-4 Step 4c)</t>
  </si>
  <si>
    <t xml:space="preserve">always added to federal withheld</t>
  </si>
  <si>
    <t xml:space="preserve">  PRE-TAX DEDUCTIONS  (per pay period)</t>
  </si>
  <si>
    <t xml:space="preserve">  FEDERAL INCOME TAX</t>
  </si>
  <si>
    <t xml:space="preserve">Traditional 401(k) Contribution</t>
  </si>
  <si>
    <t xml:space="preserve">reduces federal tax only — not FICA</t>
  </si>
  <si>
    <t xml:space="preserve">Federal Income Tax Withheld</t>
  </si>
  <si>
    <t xml:space="preserve">per period</t>
  </si>
  <si>
    <t xml:space="preserve">Health Insurance Premium</t>
  </si>
  <si>
    <t xml:space="preserve">Section 125 — reduces FICA + federal</t>
  </si>
  <si>
    <t xml:space="preserve">Dental &amp; Vision Premium</t>
  </si>
  <si>
    <t xml:space="preserve">  FICA TAXES  (2025 rates)</t>
  </si>
  <si>
    <t xml:space="preserve">HSA Contribution</t>
  </si>
  <si>
    <t xml:space="preserve">SS Wage Base Remaining This Year</t>
  </si>
  <si>
    <t xml:space="preserve">of $176,100 limit</t>
  </si>
  <si>
    <t xml:space="preserve">FSA Contribution</t>
  </si>
  <si>
    <t xml:space="preserve">SS Taxable Wages This Period</t>
  </si>
  <si>
    <t xml:space="preserve">capped at wage base</t>
  </si>
  <si>
    <t xml:space="preserve">Other Pre-Tax Deduction</t>
  </si>
  <si>
    <t xml:space="preserve">reduces federal only — not FICA</t>
  </si>
  <si>
    <t xml:space="preserve">Social Security Tax  (6.2%)</t>
  </si>
  <si>
    <t xml:space="preserve">employee portion</t>
  </si>
  <si>
    <t xml:space="preserve">Medicare Tax  (1.45%)</t>
  </si>
  <si>
    <t xml:space="preserve">no wage limit</t>
  </si>
  <si>
    <t xml:space="preserve">  POST-TAX DEDUCTIONS  (per pay period)</t>
  </si>
  <si>
    <t xml:space="preserve">Additional Medicare Tax  (0.9%)</t>
  </si>
  <si>
    <t xml:space="preserve">wages over $200k</t>
  </si>
  <si>
    <t xml:space="preserve">Roth 401(k) Contribution</t>
  </si>
  <si>
    <t xml:space="preserve">post-tax — no tax benefit this period</t>
  </si>
  <si>
    <t xml:space="preserve">Total FICA Taxes</t>
  </si>
  <si>
    <t xml:space="preserve">Other Post-Tax Deduction</t>
  </si>
  <si>
    <t xml:space="preserve">e.g. life insurance, garnishment</t>
  </si>
  <si>
    <t xml:space="preserve">  STATE TAX</t>
  </si>
  <si>
    <t xml:space="preserve">State Income Tax Withheld</t>
  </si>
  <si>
    <t xml:space="preserve">flat rate × federal taxable wages</t>
  </si>
  <si>
    <t xml:space="preserve">State Income Tax Rate</t>
  </si>
  <si>
    <t xml:space="preserve">% — enter your state's rate (e.g., 5 = 5%)</t>
  </si>
  <si>
    <t xml:space="preserve">State Additional Withholding Per Period</t>
  </si>
  <si>
    <t xml:space="preserve">optional extra state withholding</t>
  </si>
  <si>
    <t xml:space="preserve">  NET PAY SUMMARY</t>
  </si>
  <si>
    <t xml:space="preserve">Total Taxes Withheld</t>
  </si>
  <si>
    <t xml:space="preserve">  YEAR-TO-DATE  (for Social Security wage base)</t>
  </si>
  <si>
    <t xml:space="preserve">YTD Gross Wages Paid This Year</t>
  </si>
  <si>
    <t xml:space="preserve">wages paid before this period</t>
  </si>
  <si>
    <t xml:space="preserve">Total Post-Tax Deductions</t>
  </si>
  <si>
    <t xml:space="preserve">NET PAY</t>
  </si>
  <si>
    <t xml:space="preserve">Effective Tax Rate</t>
  </si>
  <si>
    <t xml:space="preserve">taxes ÷ gross wages</t>
  </si>
  <si>
    <t xml:space="preserve">  ANNUAL PROJECTIONS  (current period × pay periods per year)</t>
  </si>
  <si>
    <t xml:space="preserve">Annual Gross Wages</t>
  </si>
  <si>
    <t xml:space="preserve">Annual Net Pay</t>
  </si>
  <si>
    <t xml:space="preserve">Annual Federal Income Tax</t>
  </si>
  <si>
    <t xml:space="preserve">Annual Total Taxes</t>
  </si>
  <si>
    <t xml:space="preserve">  EMPLOYER COSTS  (informational — employer's required FICA match)</t>
  </si>
  <si>
    <t xml:space="preserve">Employer Social Security Tax</t>
  </si>
  <si>
    <t xml:space="preserve">matches employee SS tax</t>
  </si>
  <si>
    <t xml:space="preserve">Employer Medicare Tax</t>
  </si>
  <si>
    <t xml:space="preserve">matches employee Medicare</t>
  </si>
  <si>
    <t xml:space="preserve">Total Employer Payroll Tax Cost</t>
  </si>
  <si>
    <t xml:space="preserve">gross wages + employer FICA match</t>
  </si>
  <si>
    <t xml:space="preserve">IRS Pub. 15-T 2026 — Federal Withholding Tables (Percentage Method)</t>
  </si>
  <si>
    <t xml:space="preserve">Applied to Adjusted Annual Wage after Standard Deduction · Do not edit</t>
  </si>
  <si>
    <t xml:space="preserve">STANDARD DEDUCTIONS</t>
  </si>
  <si>
    <t xml:space="preserve">Filing Status</t>
  </si>
  <si>
    <t xml:space="preserve">Full Std. Deduction</t>
  </si>
  <si>
    <t xml:space="preserve">Half (Step 2 Checked)</t>
  </si>
  <si>
    <t xml:space="preserve">Married_Jointly</t>
  </si>
  <si>
    <t xml:space="preserve">Head_of_Household</t>
  </si>
  <si>
    <t xml:space="preserve">2026 BRACKET TABLES</t>
  </si>
  <si>
    <t xml:space="preserve">Single — LB</t>
  </si>
  <si>
    <t xml:space="preserve">Rate</t>
  </si>
  <si>
    <t xml:space="preserve">Cum. Tax</t>
  </si>
  <si>
    <t xml:space="preserve">MFJ — LB</t>
  </si>
  <si>
    <t xml:space="preserve">HOH — LB</t>
  </si>
  <si>
    <t xml:space="preserve">INTERMEDIATE CALCULATIONS — do not edit</t>
  </si>
  <si>
    <t xml:space="preserve">Calculation</t>
  </si>
  <si>
    <t xml:space="preserve">Formula / Value</t>
  </si>
  <si>
    <t xml:space="preserve">Standard Deduction Applied</t>
  </si>
  <si>
    <t xml:space="preserve">Annualized Adjusted Wage for Withholding</t>
  </si>
  <si>
    <t xml:space="preserve">Federal Tentative Annual Withholding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</si>
</sst>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\$#,##0.00;&quot;($&quot;#,##0.00\);\-"/>
    <numFmt numFmtId="167" formatCode="\$#,##0;&quot;($&quot;#,##0\);\-"/>
    <numFmt numFmtId="168" formatCode="0.00"/>
    <numFmt numFmtId="169" formatCode="0.00\%"/>
    <numFmt numFmtId="170" formatCode="\$#,##0"/>
    <numFmt numFmtId="171" formatCode="0.00%"/>
    <numFmt numFmtId="172" formatCode="\$#,##0.0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sz val="9"/>
      <color rgb="FF111827"/>
      <name val="Arial"/>
      <family val="0"/>
      <charset val="1"/>
    </font>
    <font>
      <sz val="9"/>
      <color rgb="FF4B5563"/>
      <name val="Arial"/>
      <family val="0"/>
      <charset val="1"/>
    </font>
    <font>
      <b val="true"/>
      <sz val="9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8"/>
      <color rgb="FF374151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3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111827"/>
      <rgbColor rgb="FF333300"/>
      <rgbColor rgb="FF993300"/>
      <rgbColor rgb="FF993366"/>
      <rgbColor rgb="FF4B5563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s">
        <v>5</v>
      </c>
      <c r="E5" s="6" t="s">
        <v>6</v>
      </c>
      <c r="G5" s="7" t="s">
        <v>7</v>
      </c>
      <c r="I5" s="8" t="n">
        <f aca="false">IF(Pay_Period_Weekly_BiWeekly_SemiMonthly_Monthly="Weekly",52,IF(Pay_Period_Weekly_BiWeekly_SemiMonthly_Monthly="BiWeekly",26,IF(Pay_Period_Weekly_BiWeekly_SemiMonthly_Monthly="SemiMonthly",24,IF(Pay_Period_Weekly_BiWeekly_SemiMonthly_Monthly="Monthly",12,26))))</f>
        <v>26</v>
      </c>
      <c r="J5" s="6" t="s">
        <v>8</v>
      </c>
    </row>
    <row r="6" customFormat="false" ht="18" hidden="false" customHeight="true" outlineLevel="0" collapsed="false">
      <c r="B6" s="4" t="s">
        <v>9</v>
      </c>
      <c r="D6" s="9" t="n">
        <v>3000</v>
      </c>
      <c r="E6" s="6" t="s">
        <v>10</v>
      </c>
    </row>
    <row r="7" customFormat="false" ht="7.5" hidden="false" customHeight="true" outlineLevel="0" collapsed="false"/>
    <row r="8" customFormat="false" ht="15.75" hidden="false" customHeight="true" outlineLevel="0" collapsed="false">
      <c r="B8" s="3" t="s">
        <v>11</v>
      </c>
      <c r="C8" s="3"/>
      <c r="D8" s="3"/>
      <c r="E8" s="3"/>
      <c r="G8" s="10" t="s">
        <v>12</v>
      </c>
      <c r="H8" s="10"/>
      <c r="I8" s="10"/>
      <c r="J8" s="10"/>
    </row>
    <row r="9" customFormat="false" ht="18" hidden="false" customHeight="true" outlineLevel="0" collapsed="false">
      <c r="B9" s="11" t="s">
        <v>13</v>
      </c>
      <c r="D9" s="5" t="s">
        <v>14</v>
      </c>
      <c r="G9" s="11" t="s">
        <v>15</v>
      </c>
      <c r="I9" s="12" t="n">
        <f aca="false">Gross_Wages_Per_Pay_Period-Total_Pre_Tax_Deductions</f>
        <v>3000</v>
      </c>
      <c r="J9" s="6" t="s">
        <v>16</v>
      </c>
    </row>
    <row r="10" customFormat="false" ht="18" hidden="false" customHeight="true" outlineLevel="0" collapsed="false">
      <c r="B10" s="11" t="s">
        <v>17</v>
      </c>
      <c r="D10" s="5" t="s">
        <v>18</v>
      </c>
      <c r="E10" s="6" t="s">
        <v>19</v>
      </c>
      <c r="G10" s="11" t="s">
        <v>20</v>
      </c>
      <c r="I10" s="12" t="n">
        <f aca="false">Gross_Wages_Per_Pay_Period-Total_Section_125_Deductions</f>
        <v>3000</v>
      </c>
      <c r="J10" s="6" t="s">
        <v>21</v>
      </c>
    </row>
    <row r="11" customFormat="false" ht="18" hidden="false" customHeight="true" outlineLevel="0" collapsed="false">
      <c r="B11" s="11" t="s">
        <v>22</v>
      </c>
      <c r="D11" s="9" t="n">
        <v>0</v>
      </c>
      <c r="E11" s="6" t="s">
        <v>23</v>
      </c>
      <c r="G11" s="11" t="s">
        <v>24</v>
      </c>
      <c r="I11" s="12" t="n">
        <f aca="false">Health_Insurance_Premium_Per_Period+Dental_And_Vision_Premium_Per_Period+HSA_Contribution_Per_Period+FSA_Contribution_Per_Period</f>
        <v>0</v>
      </c>
      <c r="J11" s="6" t="s">
        <v>25</v>
      </c>
    </row>
    <row r="12" customFormat="false" ht="18" hidden="false" customHeight="true" outlineLevel="0" collapsed="false">
      <c r="B12" s="11" t="s">
        <v>26</v>
      </c>
      <c r="D12" s="9" t="n">
        <v>0</v>
      </c>
      <c r="E12" s="6" t="s">
        <v>23</v>
      </c>
      <c r="G12" s="11" t="s">
        <v>27</v>
      </c>
      <c r="I12" s="12" t="n">
        <f aca="false">Traditional_401k_Contribution_Per_Period+Health_Insurance_Premium_Per_Period+Dental_And_Vision_Premium_Per_Period+HSA_Contribution_Per_Period+FSA_Contribution_Per_Period+Other_Pre_Tax_Deduction_Per_Period</f>
        <v>0</v>
      </c>
      <c r="J12" s="6" t="s">
        <v>28</v>
      </c>
    </row>
    <row r="13" customFormat="false" ht="18" hidden="false" customHeight="true" outlineLevel="0" collapsed="false">
      <c r="B13" s="11" t="s">
        <v>29</v>
      </c>
      <c r="D13" s="9" t="n">
        <v>0</v>
      </c>
      <c r="E13" s="6" t="s">
        <v>30</v>
      </c>
    </row>
    <row r="14" customFormat="false" ht="18" hidden="false" customHeight="true" outlineLevel="0" collapsed="false">
      <c r="B14" s="11" t="s">
        <v>31</v>
      </c>
      <c r="D14" s="9" t="n">
        <v>0</v>
      </c>
      <c r="E14" s="6" t="s">
        <v>32</v>
      </c>
    </row>
    <row r="15" customFormat="false" ht="7.5" hidden="false" customHeight="true" outlineLevel="0" collapsed="false"/>
    <row r="16" customFormat="false" ht="15.75" hidden="false" customHeight="true" outlineLevel="0" collapsed="false">
      <c r="B16" s="3" t="s">
        <v>33</v>
      </c>
      <c r="C16" s="3"/>
      <c r="D16" s="3"/>
      <c r="E16" s="3"/>
      <c r="G16" s="10" t="s">
        <v>34</v>
      </c>
      <c r="H16" s="10"/>
      <c r="I16" s="10"/>
      <c r="J16" s="10"/>
    </row>
    <row r="17" customFormat="false" ht="18" hidden="false" customHeight="true" outlineLevel="0" collapsed="false">
      <c r="B17" s="11" t="s">
        <v>35</v>
      </c>
      <c r="D17" s="9" t="n">
        <v>0</v>
      </c>
      <c r="E17" s="6" t="s">
        <v>36</v>
      </c>
      <c r="G17" s="11" t="s">
        <v>37</v>
      </c>
      <c r="I17" s="12" t="n">
        <f aca="false">MAX(0,(Federal_Withholding_Tentative_Annual-W4_Dependent_Tax_Credits_Annual_Amount)/Pay_Periods_Per_Year)+W4_Extra_Withholding_Per_Period</f>
        <v>329.692307692308</v>
      </c>
      <c r="J17" s="6" t="s">
        <v>38</v>
      </c>
    </row>
    <row r="18" customFormat="false" ht="18" hidden="false" customHeight="true" outlineLevel="0" collapsed="false">
      <c r="B18" s="11" t="s">
        <v>39</v>
      </c>
      <c r="D18" s="9" t="n">
        <v>0</v>
      </c>
      <c r="E18" s="6" t="s">
        <v>40</v>
      </c>
    </row>
    <row r="19" customFormat="false" ht="15.75" hidden="false" customHeight="true" outlineLevel="0" collapsed="false">
      <c r="B19" s="11" t="s">
        <v>41</v>
      </c>
      <c r="D19" s="9" t="n">
        <v>0</v>
      </c>
      <c r="E19" s="6" t="s">
        <v>40</v>
      </c>
      <c r="G19" s="10" t="s">
        <v>42</v>
      </c>
      <c r="H19" s="10"/>
      <c r="I19" s="10"/>
      <c r="J19" s="10"/>
    </row>
    <row r="20" customFormat="false" ht="18" hidden="false" customHeight="true" outlineLevel="0" collapsed="false">
      <c r="B20" s="11" t="s">
        <v>43</v>
      </c>
      <c r="D20" s="9" t="n">
        <v>0</v>
      </c>
      <c r="E20" s="6" t="s">
        <v>40</v>
      </c>
      <c r="G20" s="11" t="s">
        <v>44</v>
      </c>
      <c r="I20" s="13" t="n">
        <f aca="false">MAX(0,184500-YTD_Gross_Wages_Paid_This_Year)</f>
        <v>184500</v>
      </c>
      <c r="J20" s="6" t="s">
        <v>45</v>
      </c>
    </row>
    <row r="21" customFormat="false" ht="18" hidden="false" customHeight="true" outlineLevel="0" collapsed="false">
      <c r="B21" s="11" t="s">
        <v>46</v>
      </c>
      <c r="D21" s="9" t="n">
        <v>0</v>
      </c>
      <c r="E21" s="6" t="s">
        <v>40</v>
      </c>
      <c r="G21" s="11" t="s">
        <v>47</v>
      </c>
      <c r="I21" s="12" t="n">
        <f aca="false">MIN(FICA_Taxable_Wages,Social_Security_Wage_Base_Remaining)</f>
        <v>3000</v>
      </c>
      <c r="J21" s="6" t="s">
        <v>48</v>
      </c>
    </row>
    <row r="22" customFormat="false" ht="18" hidden="false" customHeight="true" outlineLevel="0" collapsed="false">
      <c r="B22" s="11" t="s">
        <v>49</v>
      </c>
      <c r="D22" s="9" t="n">
        <v>0</v>
      </c>
      <c r="E22" s="6" t="s">
        <v>50</v>
      </c>
      <c r="G22" s="11" t="s">
        <v>51</v>
      </c>
      <c r="I22" s="12" t="n">
        <f aca="false">Social_Security_Taxable_Wages_This_Period*0.062</f>
        <v>186</v>
      </c>
      <c r="J22" s="6" t="s">
        <v>52</v>
      </c>
    </row>
    <row r="23" customFormat="false" ht="18" hidden="false" customHeight="true" outlineLevel="0" collapsed="false">
      <c r="G23" s="11" t="s">
        <v>53</v>
      </c>
      <c r="I23" s="12" t="n">
        <f aca="false">FICA_Taxable_Wages*0.0145</f>
        <v>43.5</v>
      </c>
      <c r="J23" s="6" t="s">
        <v>54</v>
      </c>
    </row>
    <row r="24" customFormat="false" ht="15.75" hidden="false" customHeight="true" outlineLevel="0" collapsed="false">
      <c r="B24" s="3" t="s">
        <v>55</v>
      </c>
      <c r="C24" s="3"/>
      <c r="D24" s="3"/>
      <c r="E24" s="3"/>
      <c r="G24" s="11" t="s">
        <v>56</v>
      </c>
      <c r="I24" s="12" t="n">
        <f aca="false">MAX(0,FICA_Taxable_Wages-MAX(0,200000-YTD_Gross_Wages_Paid_This_Year))*0.009</f>
        <v>0</v>
      </c>
      <c r="J24" s="6" t="s">
        <v>57</v>
      </c>
    </row>
    <row r="25" customFormat="false" ht="18" hidden="false" customHeight="true" outlineLevel="0" collapsed="false">
      <c r="B25" s="11" t="s">
        <v>58</v>
      </c>
      <c r="D25" s="9" t="n">
        <v>0</v>
      </c>
      <c r="E25" s="6" t="s">
        <v>59</v>
      </c>
      <c r="G25" s="14" t="s">
        <v>60</v>
      </c>
      <c r="I25" s="15" t="n">
        <f aca="false">Social_Security_Tax_Withheld+Medicare_Tax_Withheld+Additional_Medicare_Tax_Withheld</f>
        <v>229.5</v>
      </c>
    </row>
    <row r="26" customFormat="false" ht="18" hidden="false" customHeight="true" outlineLevel="0" collapsed="false">
      <c r="B26" s="11" t="s">
        <v>61</v>
      </c>
      <c r="D26" s="9" t="n">
        <v>0</v>
      </c>
      <c r="E26" s="6" t="s">
        <v>62</v>
      </c>
    </row>
    <row r="27" customFormat="false" ht="15.75" hidden="false" customHeight="true" outlineLevel="0" collapsed="false">
      <c r="G27" s="10" t="s">
        <v>63</v>
      </c>
      <c r="H27" s="10"/>
      <c r="I27" s="10"/>
      <c r="J27" s="10"/>
    </row>
    <row r="28" customFormat="false" ht="15.75" hidden="false" customHeight="true" outlineLevel="0" collapsed="false">
      <c r="B28" s="3" t="s">
        <v>63</v>
      </c>
      <c r="C28" s="3"/>
      <c r="D28" s="3"/>
      <c r="E28" s="3"/>
      <c r="G28" s="11" t="s">
        <v>64</v>
      </c>
      <c r="I28" s="12" t="n">
        <f aca="false">Federal_Income_Taxable_Wages*(State_Income_Tax_Rate_Percent/100)+State_Additional_Withholding_Per_Period</f>
        <v>150</v>
      </c>
      <c r="J28" s="6" t="s">
        <v>65</v>
      </c>
    </row>
    <row r="29" customFormat="false" ht="18" hidden="false" customHeight="true" outlineLevel="0" collapsed="false">
      <c r="B29" s="4" t="s">
        <v>66</v>
      </c>
      <c r="D29" s="16" t="n">
        <v>5</v>
      </c>
      <c r="E29" s="6" t="s">
        <v>67</v>
      </c>
    </row>
    <row r="30" customFormat="false" ht="15.75" hidden="false" customHeight="true" outlineLevel="0" collapsed="false">
      <c r="B30" s="11" t="s">
        <v>68</v>
      </c>
      <c r="D30" s="9" t="n">
        <v>0</v>
      </c>
      <c r="E30" s="6" t="s">
        <v>69</v>
      </c>
      <c r="G30" s="3" t="s">
        <v>70</v>
      </c>
      <c r="H30" s="3"/>
      <c r="I30" s="3"/>
      <c r="J30" s="3"/>
    </row>
    <row r="31" customFormat="false" ht="18" hidden="false" customHeight="true" outlineLevel="0" collapsed="false">
      <c r="G31" s="11" t="s">
        <v>71</v>
      </c>
      <c r="I31" s="12" t="n">
        <f aca="false">Federal_Income_Tax_Withheld+Total_FICA_Taxes_Withheld+State_Income_Tax_Withheld</f>
        <v>709.192307692308</v>
      </c>
    </row>
    <row r="32" customFormat="false" ht="15.75" hidden="false" customHeight="true" outlineLevel="0" collapsed="false">
      <c r="B32" s="3" t="s">
        <v>72</v>
      </c>
      <c r="C32" s="3"/>
      <c r="D32" s="3"/>
      <c r="E32" s="3"/>
      <c r="G32" s="11" t="s">
        <v>27</v>
      </c>
      <c r="I32" s="12" t="n">
        <f aca="false">Total_Pre_Tax_Deductions</f>
        <v>0</v>
      </c>
    </row>
    <row r="33" customFormat="false" ht="18" hidden="false" customHeight="true" outlineLevel="0" collapsed="false">
      <c r="B33" s="4" t="s">
        <v>73</v>
      </c>
      <c r="D33" s="9" t="n">
        <v>0</v>
      </c>
      <c r="E33" s="6" t="s">
        <v>74</v>
      </c>
      <c r="G33" s="11" t="s">
        <v>75</v>
      </c>
      <c r="I33" s="12" t="n">
        <f aca="false">Roth_401k_Contribution_Per_Period+Other_Post_Tax_Deduction_Per_Period</f>
        <v>0</v>
      </c>
    </row>
    <row r="34" customFormat="false" ht="6" hidden="false" customHeight="true" outlineLevel="0" collapsed="false">
      <c r="G34" s="17"/>
      <c r="H34" s="17"/>
      <c r="I34" s="17"/>
      <c r="J34" s="17"/>
    </row>
    <row r="35" customFormat="false" ht="25.5" hidden="false" customHeight="true" outlineLevel="0" collapsed="false">
      <c r="G35" s="18" t="s">
        <v>76</v>
      </c>
      <c r="I35" s="19" t="n">
        <f aca="false">Gross_Wages_Per_Pay_Period-Total_Pre_Tax_Deductions-Total_Taxes_Withheld-Total_Post_Tax_Deductions</f>
        <v>2290.80769230769</v>
      </c>
    </row>
    <row r="36" customFormat="false" ht="18" hidden="false" customHeight="true" outlineLevel="0" collapsed="false">
      <c r="G36" s="11" t="s">
        <v>77</v>
      </c>
      <c r="I36" s="20" t="n">
        <f aca="false">IFERROR(Total_Taxes_Withheld/Gross_Wages_Per_Pay_Period*100,0)</f>
        <v>23.6397435897436</v>
      </c>
      <c r="J36" s="6" t="s">
        <v>78</v>
      </c>
    </row>
    <row r="37" customFormat="false" ht="9.75" hidden="false" customHeight="true" outlineLevel="0" collapsed="false"/>
    <row r="38" customFormat="false" ht="15.75" hidden="false" customHeight="true" outlineLevel="0" collapsed="false">
      <c r="B38" s="10" t="s">
        <v>79</v>
      </c>
      <c r="C38" s="10"/>
      <c r="D38" s="10"/>
      <c r="E38" s="10"/>
      <c r="F38" s="10"/>
      <c r="G38" s="10"/>
      <c r="H38" s="10"/>
      <c r="I38" s="10"/>
      <c r="J38" s="10"/>
    </row>
    <row r="39" customFormat="false" ht="18" hidden="false" customHeight="true" outlineLevel="0" collapsed="false">
      <c r="B39" s="11" t="s">
        <v>80</v>
      </c>
      <c r="D39" s="12" t="n">
        <f aca="false">Gross_Wages_Per_Pay_Period*Pay_Periods_Per_Year</f>
        <v>78000</v>
      </c>
      <c r="G39" s="11" t="s">
        <v>81</v>
      </c>
      <c r="I39" s="12" t="n">
        <f aca="false">Net_Pay*Pay_Periods_Per_Year</f>
        <v>59561</v>
      </c>
    </row>
    <row r="40" customFormat="false" ht="18" hidden="false" customHeight="true" outlineLevel="0" collapsed="false">
      <c r="B40" s="11" t="s">
        <v>82</v>
      </c>
      <c r="D40" s="12" t="n">
        <f aca="false">Federal_Income_Tax_Withheld*Pay_Periods_Per_Year</f>
        <v>8572</v>
      </c>
      <c r="G40" s="11" t="s">
        <v>83</v>
      </c>
      <c r="I40" s="12" t="n">
        <f aca="false">Total_Taxes_Withheld*Pay_Periods_Per_Year</f>
        <v>18439</v>
      </c>
    </row>
    <row r="41" customFormat="false" ht="7.5" hidden="false" customHeight="true" outlineLevel="0" collapsed="false"/>
    <row r="42" customFormat="false" ht="15.75" hidden="false" customHeight="true" outlineLevel="0" collapsed="false">
      <c r="B42" s="10" t="s">
        <v>84</v>
      </c>
      <c r="C42" s="10"/>
      <c r="D42" s="10"/>
      <c r="E42" s="10"/>
      <c r="F42" s="10"/>
      <c r="G42" s="10"/>
      <c r="H42" s="10"/>
      <c r="I42" s="10"/>
      <c r="J42" s="10"/>
    </row>
    <row r="43" customFormat="false" ht="18" hidden="false" customHeight="true" outlineLevel="0" collapsed="false">
      <c r="B43" s="11" t="s">
        <v>85</v>
      </c>
      <c r="D43" s="12" t="n">
        <f aca="false">Social_Security_Taxable_Wages_This_Period*0.062</f>
        <v>186</v>
      </c>
      <c r="E43" s="6" t="s">
        <v>86</v>
      </c>
      <c r="G43" s="11" t="s">
        <v>87</v>
      </c>
      <c r="I43" s="12" t="n">
        <f aca="false">FICA_Taxable_Wages*0.0145</f>
        <v>43.5</v>
      </c>
      <c r="J43" s="6" t="s">
        <v>88</v>
      </c>
    </row>
    <row r="44" customFormat="false" ht="18" hidden="false" customHeight="true" outlineLevel="0" collapsed="false">
      <c r="B44" s="4" t="s">
        <v>89</v>
      </c>
      <c r="D44" s="15" t="n">
        <f aca="false">Gross_Wages_Per_Pay_Period+Employer_Social_Security_Tax+Employer_Medicare_Tax</f>
        <v>3229.5</v>
      </c>
      <c r="E44" s="6" t="s">
        <v>90</v>
      </c>
    </row>
    <row r="45" customFormat="false" ht="12" hidden="false" customHeight="true" outlineLevel="0" collapsed="false"/>
  </sheetData>
  <mergeCells count="16">
    <mergeCell ref="B1:J1"/>
    <mergeCell ref="B2:J2"/>
    <mergeCell ref="B4:E4"/>
    <mergeCell ref="G4:J4"/>
    <mergeCell ref="B8:E8"/>
    <mergeCell ref="G8:J8"/>
    <mergeCell ref="B16:E16"/>
    <mergeCell ref="G16:J16"/>
    <mergeCell ref="G19:J19"/>
    <mergeCell ref="B24:E24"/>
    <mergeCell ref="G27:J27"/>
    <mergeCell ref="B28:E28"/>
    <mergeCell ref="G30:J30"/>
    <mergeCell ref="B32:E32"/>
    <mergeCell ref="B38:J38"/>
    <mergeCell ref="B42:J42"/>
  </mergeCells>
  <dataValidations count="3">
    <dataValidation allowBlank="false" error="Please select from the dropdown. Select: Weekly, BiWeekly, SemiMonthly, or Monthly" errorStyle="stop" errorTitle="Invalid Entry" operator="between" prompt="Select: Weekly, BiWeekly, SemiMonthly, or Monthly" promptTitle="Pay Period" showDropDown="false" showErrorMessage="true" showInputMessage="true" sqref="D5" type="list">
      <formula1>"Weekly,BiWeekly,SemiMonthly,Monthly"</formula1>
      <formula2>0</formula2>
    </dataValidation>
    <dataValidation allowBlank="false" error="Please select from the dropdown. Select: Single, Married_Jointly, or Head_of_Household" errorStyle="stop" errorTitle="Invalid Entry" operator="between" prompt="Select: Single, Married_Jointly, or Head_of_Household" promptTitle="Filing Status" showDropDown="false" showErrorMessage="true" showInputMessage="true" sqref="D9" type="list">
      <formula1>"Single,Married_Jointly,Head_of_Household"</formula1>
      <formula2>0</formula2>
    </dataValidation>
    <dataValidation allowBlank="false" error="Please select from the dropdown. Select Yes if W-4 Step 2 is checked, otherwise No" errorStyle="stop" errorTitle="Invalid Entry" operator="between" prompt="Select Yes if W-4 Step 2 is checked, otherwise No" promptTitle="Multiple Jobs" showDropDown="false" showErrorMessage="true" showInputMessage="true" sqref="D10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5" min="5" style="0" width="26"/>
    <col collapsed="false" customWidth="true" hidden="false" outlineLevel="0" max="7" min="6" style="0" width="16"/>
    <col collapsed="false" customWidth="true" hidden="false" outlineLevel="0" max="9" min="9" style="0" width="26"/>
    <col collapsed="false" customWidth="true" hidden="false" outlineLevel="0" max="11" min="10" style="0" width="16"/>
  </cols>
  <sheetData>
    <row r="1" customFormat="false" ht="15" hidden="false" customHeight="false" outlineLevel="0" collapsed="false">
      <c r="A1" s="21" t="s">
        <v>91</v>
      </c>
    </row>
    <row r="2" customFormat="false" ht="15" hidden="false" customHeight="false" outlineLevel="0" collapsed="false">
      <c r="A2" s="22" t="s">
        <v>92</v>
      </c>
    </row>
    <row r="4" customFormat="false" ht="15" hidden="false" customHeight="false" outlineLevel="0" collapsed="false">
      <c r="A4" s="23" t="s">
        <v>93</v>
      </c>
    </row>
    <row r="5" customFormat="false" ht="15" hidden="false" customHeight="false" outlineLevel="0" collapsed="false">
      <c r="A5" s="24" t="s">
        <v>94</v>
      </c>
      <c r="B5" s="24" t="s">
        <v>95</v>
      </c>
      <c r="C5" s="24" t="s">
        <v>96</v>
      </c>
    </row>
    <row r="6" customFormat="false" ht="15" hidden="false" customHeight="false" outlineLevel="0" collapsed="false">
      <c r="A6" s="0" t="s">
        <v>14</v>
      </c>
      <c r="B6" s="25" t="n">
        <v>16100</v>
      </c>
      <c r="C6" s="25" t="n">
        <v>8050</v>
      </c>
    </row>
    <row r="7" customFormat="false" ht="15" hidden="false" customHeight="false" outlineLevel="0" collapsed="false">
      <c r="A7" s="0" t="s">
        <v>97</v>
      </c>
      <c r="B7" s="25" t="n">
        <v>32200</v>
      </c>
      <c r="C7" s="25" t="n">
        <v>16100</v>
      </c>
    </row>
    <row r="8" customFormat="false" ht="15" hidden="false" customHeight="false" outlineLevel="0" collapsed="false">
      <c r="A8" s="0" t="s">
        <v>98</v>
      </c>
      <c r="B8" s="25" t="n">
        <v>24150</v>
      </c>
      <c r="C8" s="25" t="n">
        <v>12075</v>
      </c>
    </row>
    <row r="10" customFormat="false" ht="15" hidden="false" customHeight="false" outlineLevel="0" collapsed="false">
      <c r="A10" s="23" t="s">
        <v>99</v>
      </c>
    </row>
    <row r="11" customFormat="false" ht="15" hidden="false" customHeight="false" outlineLevel="0" collapsed="false">
      <c r="A11" s="24" t="s">
        <v>100</v>
      </c>
      <c r="B11" s="24" t="s">
        <v>101</v>
      </c>
      <c r="C11" s="24" t="s">
        <v>102</v>
      </c>
      <c r="E11" s="24" t="s">
        <v>103</v>
      </c>
      <c r="F11" s="24" t="s">
        <v>101</v>
      </c>
      <c r="G11" s="24" t="s">
        <v>102</v>
      </c>
      <c r="I11" s="24" t="s">
        <v>104</v>
      </c>
      <c r="J11" s="24" t="s">
        <v>101</v>
      </c>
      <c r="K11" s="24" t="s">
        <v>102</v>
      </c>
    </row>
    <row r="12" customFormat="false" ht="15" hidden="false" customHeight="false" outlineLevel="0" collapsed="false">
      <c r="A12" s="25" t="n">
        <v>0</v>
      </c>
      <c r="B12" s="26" t="n">
        <v>0.1</v>
      </c>
      <c r="C12" s="27" t="n">
        <v>0</v>
      </c>
      <c r="E12" s="25" t="n">
        <v>0</v>
      </c>
      <c r="F12" s="26" t="n">
        <v>0.1</v>
      </c>
      <c r="G12" s="27" t="n">
        <v>0</v>
      </c>
      <c r="I12" s="25" t="n">
        <v>0</v>
      </c>
      <c r="J12" s="26" t="n">
        <v>0.1</v>
      </c>
      <c r="K12" s="27" t="n">
        <v>0</v>
      </c>
    </row>
    <row r="13" customFormat="false" ht="15" hidden="false" customHeight="false" outlineLevel="0" collapsed="false">
      <c r="A13" s="25" t="n">
        <v>12400</v>
      </c>
      <c r="B13" s="26" t="n">
        <v>0.12</v>
      </c>
      <c r="C13" s="27" t="n">
        <v>1240</v>
      </c>
      <c r="E13" s="25" t="n">
        <v>24800</v>
      </c>
      <c r="F13" s="26" t="n">
        <v>0.12</v>
      </c>
      <c r="G13" s="27" t="n">
        <v>2480</v>
      </c>
      <c r="I13" s="25" t="n">
        <v>17700</v>
      </c>
      <c r="J13" s="26" t="n">
        <v>0.12</v>
      </c>
      <c r="K13" s="27" t="n">
        <v>1770</v>
      </c>
    </row>
    <row r="14" customFormat="false" ht="15" hidden="false" customHeight="false" outlineLevel="0" collapsed="false">
      <c r="A14" s="25" t="n">
        <v>50400</v>
      </c>
      <c r="B14" s="26" t="n">
        <v>0.22</v>
      </c>
      <c r="C14" s="27" t="n">
        <v>5800</v>
      </c>
      <c r="E14" s="25" t="n">
        <v>100800</v>
      </c>
      <c r="F14" s="26" t="n">
        <v>0.22</v>
      </c>
      <c r="G14" s="27" t="n">
        <v>11600</v>
      </c>
      <c r="I14" s="25" t="n">
        <v>67450</v>
      </c>
      <c r="J14" s="26" t="n">
        <v>0.22</v>
      </c>
      <c r="K14" s="27" t="n">
        <v>7740</v>
      </c>
    </row>
    <row r="15" customFormat="false" ht="15" hidden="false" customHeight="false" outlineLevel="0" collapsed="false">
      <c r="A15" s="25" t="n">
        <v>105700</v>
      </c>
      <c r="B15" s="26" t="n">
        <v>0.24</v>
      </c>
      <c r="C15" s="27" t="n">
        <v>17966</v>
      </c>
      <c r="E15" s="25" t="n">
        <v>211400</v>
      </c>
      <c r="F15" s="26" t="n">
        <v>0.24</v>
      </c>
      <c r="G15" s="27" t="n">
        <v>35932</v>
      </c>
      <c r="I15" s="25" t="n">
        <v>105700</v>
      </c>
      <c r="J15" s="26" t="n">
        <v>0.24</v>
      </c>
      <c r="K15" s="27" t="n">
        <v>16155</v>
      </c>
    </row>
    <row r="16" customFormat="false" ht="15" hidden="false" customHeight="false" outlineLevel="0" collapsed="false">
      <c r="A16" s="25" t="n">
        <v>201775</v>
      </c>
      <c r="B16" s="26" t="n">
        <v>0.32</v>
      </c>
      <c r="C16" s="27" t="n">
        <v>41024</v>
      </c>
      <c r="E16" s="25" t="n">
        <v>403550</v>
      </c>
      <c r="F16" s="26" t="n">
        <v>0.32</v>
      </c>
      <c r="G16" s="27" t="n">
        <v>82048</v>
      </c>
      <c r="I16" s="25" t="n">
        <v>201775</v>
      </c>
      <c r="J16" s="26" t="n">
        <v>0.32</v>
      </c>
      <c r="K16" s="27" t="n">
        <v>39213</v>
      </c>
    </row>
    <row r="17" customFormat="false" ht="15" hidden="false" customHeight="false" outlineLevel="0" collapsed="false">
      <c r="A17" s="25" t="n">
        <v>256225</v>
      </c>
      <c r="B17" s="26" t="n">
        <v>0.35</v>
      </c>
      <c r="C17" s="27" t="n">
        <v>58448</v>
      </c>
      <c r="E17" s="25" t="n">
        <v>512450</v>
      </c>
      <c r="F17" s="26" t="n">
        <v>0.35</v>
      </c>
      <c r="G17" s="27" t="n">
        <v>116896</v>
      </c>
      <c r="I17" s="25" t="n">
        <v>256200</v>
      </c>
      <c r="J17" s="26" t="n">
        <v>0.35</v>
      </c>
      <c r="K17" s="27" t="n">
        <v>56629</v>
      </c>
    </row>
    <row r="18" customFormat="false" ht="15" hidden="false" customHeight="false" outlineLevel="0" collapsed="false">
      <c r="A18" s="25" t="n">
        <v>640600</v>
      </c>
      <c r="B18" s="26" t="n">
        <v>0.37</v>
      </c>
      <c r="C18" s="27" t="n">
        <v>192979.25</v>
      </c>
      <c r="E18" s="25" t="n">
        <v>768700</v>
      </c>
      <c r="F18" s="26" t="n">
        <v>0.37</v>
      </c>
      <c r="G18" s="27" t="n">
        <v>206583.5</v>
      </c>
      <c r="I18" s="25" t="n">
        <v>640600</v>
      </c>
      <c r="J18" s="26" t="n">
        <v>0.37</v>
      </c>
      <c r="K18" s="27" t="n">
        <v>191169</v>
      </c>
    </row>
    <row r="20" customFormat="false" ht="15" hidden="false" customHeight="false" outlineLevel="0" collapsed="false">
      <c r="A20" s="23" t="s">
        <v>105</v>
      </c>
    </row>
    <row r="21" customFormat="false" ht="15" hidden="false" customHeight="false" outlineLevel="0" collapsed="false">
      <c r="A21" s="24" t="s">
        <v>106</v>
      </c>
      <c r="B21" s="24" t="s">
        <v>107</v>
      </c>
    </row>
    <row r="22" customFormat="false" ht="15" hidden="false" customHeight="false" outlineLevel="0" collapsed="false">
      <c r="A22" s="28" t="s">
        <v>108</v>
      </c>
      <c r="B22" s="29" t="n">
        <f aca="false">IF('Payroll Calculator'!D10="Yes",IF('Payroll Calculator'!D9="Single",7500,IF('Payroll Calculator'!D9="Married_Jointly",15000,11250)),IF('Payroll Calculator'!D9="Single",15000,IF('Payroll Calculator'!D9="Married_Jointly",30000,22500)))</f>
        <v>15000</v>
      </c>
    </row>
    <row r="23" customFormat="false" ht="15" hidden="false" customHeight="false" outlineLevel="0" collapsed="false">
      <c r="A23" s="28" t="s">
        <v>109</v>
      </c>
      <c r="B23" s="30" t="n">
        <f aca="false">MAX(0,Federal_Income_Taxable_Wages*Pay_Periods_Per_Year+W4_Other_Annual_Income_Not_From_Jobs-Standard_Deduction_Applied-W4_Annual_Itemized_Deductions)</f>
        <v>63000</v>
      </c>
    </row>
    <row r="24" customFormat="false" ht="15" hidden="false" customHeight="false" outlineLevel="0" collapsed="false">
      <c r="A24" s="28" t="s">
        <v>110</v>
      </c>
      <c r="B24" s="30" t="n">
        <f aca="false">IF(Annualized_Adjusted_Wage_For_Withholding&lt;=0,0,IFERROR(IF(Federal_Filing_Status_Single_Married_Jointly_Head_of_Household="Single",INDEX($C$12:$C$18,MATCH(Annualized_Adjusted_Wage_For_Withholding,$A$12:$A$18,1))+(Annualized_Adjusted_Wage_For_Withholding-INDEX($A$12:$A$18,MATCH(Annualized_Adjusted_Wage_For_Withholding,$A$12:$A$18,1)))*INDEX($B$12:$B$18,MATCH(Annualized_Adjusted_Wage_For_Withholding,$A$12:$A$18,1)),IF(Federal_Filing_Status_Single_Married_Jointly_Head_of_Household="Married_Jointly",INDEX($G$12:$G$18,MATCH(Annualized_Adjusted_Wage_For_Withholding,$E$12:$E$18,1))+(Annualized_Adjusted_Wage_For_Withholding-INDEX($E$12:$E$18,MATCH(Annualized_Adjusted_Wage_For_Withholding,$E$12:$E$18,1)))*INDEX($F$12:$F$18,MATCH(Annualized_Adjusted_Wage_For_Withholding,$E$12:$E$18,1)),INDEX($K$12:$K$18,MATCH(Annualized_Adjusted_Wage_For_Withholding,$I$12:$I$18,1))+(Annualized_Adjusted_Wage_For_Withholding-INDEX($I$12:$I$18,MATCH(Annualized_Adjusted_Wage_For_Withholding,$I$12:$I$18,1)))*INDEX($J$12:$J$18,MATCH(Annualized_Adjusted_Wage_For_Withholding,$I$12:$I$18,1)))),0))</f>
        <v>8572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2026-06-03T19:07:55Z</dcterms:created>
  <dc:creator>openpyxl</dc:creator>
  <dc:description/>
  <dc:language>en-US</dc:language>
  <cp:lastModifiedBy/>
  <dcterms:modified xsi:type="dcterms:W3CDTF">2026-06-03T19:07:55Z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